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5" i="1" l="1"/>
  <c r="I185" i="1"/>
  <c r="H185" i="1"/>
  <c r="G185" i="1"/>
  <c r="F185" i="1"/>
  <c r="I165" i="1"/>
  <c r="G165" i="1"/>
  <c r="J158" i="1"/>
  <c r="J165" i="1" s="1"/>
  <c r="I158" i="1"/>
  <c r="H158" i="1"/>
  <c r="H165" i="1" s="1"/>
  <c r="G158" i="1"/>
  <c r="F158" i="1"/>
  <c r="F165" i="1" s="1"/>
  <c r="J148" i="1"/>
  <c r="H148" i="1"/>
  <c r="F148" i="1"/>
  <c r="J139" i="1"/>
  <c r="I139" i="1"/>
  <c r="I148" i="1" s="1"/>
  <c r="H139" i="1"/>
  <c r="G139" i="1"/>
  <c r="G148" i="1" s="1"/>
  <c r="F139" i="1"/>
  <c r="J120" i="1"/>
  <c r="J127" i="1" s="1"/>
  <c r="I120" i="1"/>
  <c r="I127" i="1" s="1"/>
  <c r="H120" i="1"/>
  <c r="H127" i="1" s="1"/>
  <c r="G120" i="1"/>
  <c r="G127" i="1" s="1"/>
  <c r="F120" i="1"/>
  <c r="F127" i="1" s="1"/>
  <c r="J108" i="1"/>
  <c r="I108" i="1"/>
  <c r="H108" i="1"/>
  <c r="G108" i="1"/>
  <c r="F108" i="1"/>
  <c r="J82" i="1"/>
  <c r="J91" i="1" s="1"/>
  <c r="I82" i="1"/>
  <c r="I91" i="1" s="1"/>
  <c r="H82" i="1"/>
  <c r="H91" i="1" s="1"/>
  <c r="G82" i="1"/>
  <c r="G91" i="1" s="1"/>
  <c r="F82" i="1"/>
  <c r="J71" i="1"/>
  <c r="H71" i="1"/>
  <c r="G71" i="1"/>
  <c r="J63" i="1"/>
  <c r="I63" i="1"/>
  <c r="I71" i="1" s="1"/>
  <c r="H63" i="1"/>
  <c r="F63" i="1"/>
  <c r="F71" i="1" s="1"/>
  <c r="J52" i="1"/>
  <c r="I52" i="1"/>
  <c r="H52" i="1"/>
  <c r="H34" i="1"/>
  <c r="G34" i="1"/>
  <c r="J25" i="1"/>
  <c r="J34" i="1" s="1"/>
  <c r="I25" i="1"/>
  <c r="I34" i="1" s="1"/>
  <c r="H25" i="1"/>
  <c r="F25" i="1"/>
  <c r="F34" i="1" s="1"/>
  <c r="L195" i="1" l="1"/>
  <c r="L194" i="1"/>
  <c r="L184" i="1"/>
  <c r="L176" i="1"/>
  <c r="L175" i="1"/>
  <c r="L165" i="1"/>
  <c r="L157" i="1"/>
  <c r="L156" i="1"/>
  <c r="L138" i="1"/>
  <c r="L137" i="1"/>
  <c r="L127" i="1"/>
  <c r="L119" i="1"/>
  <c r="L118" i="1"/>
  <c r="L108" i="1"/>
  <c r="L100" i="1"/>
  <c r="L99" i="1"/>
  <c r="L81" i="1"/>
  <c r="L80" i="1"/>
  <c r="L62" i="1"/>
  <c r="L61" i="1"/>
  <c r="L43" i="1"/>
  <c r="L196" i="1" s="1"/>
  <c r="L42" i="1"/>
  <c r="L24" i="1"/>
  <c r="L23" i="1"/>
  <c r="L13" i="1"/>
  <c r="A109" i="1"/>
  <c r="B195" i="1"/>
  <c r="A195" i="1"/>
  <c r="J194" i="1"/>
  <c r="J195" i="1" s="1"/>
  <c r="I194" i="1"/>
  <c r="H194" i="1"/>
  <c r="H195" i="1" s="1"/>
  <c r="G194" i="1"/>
  <c r="F194" i="1"/>
  <c r="B185" i="1"/>
  <c r="A185" i="1"/>
  <c r="I195" i="1"/>
  <c r="G195" i="1"/>
  <c r="B176" i="1"/>
  <c r="A176" i="1"/>
  <c r="J175" i="1"/>
  <c r="I175" i="1"/>
  <c r="H175" i="1"/>
  <c r="G175" i="1"/>
  <c r="F175" i="1"/>
  <c r="B166" i="1"/>
  <c r="A166" i="1"/>
  <c r="J176" i="1"/>
  <c r="I176" i="1"/>
  <c r="H176" i="1"/>
  <c r="G176" i="1"/>
  <c r="B157" i="1"/>
  <c r="A157" i="1"/>
  <c r="J156" i="1"/>
  <c r="I156" i="1"/>
  <c r="I157" i="1" s="1"/>
  <c r="H156" i="1"/>
  <c r="G156" i="1"/>
  <c r="G157" i="1" s="1"/>
  <c r="F156" i="1"/>
  <c r="B147" i="1"/>
  <c r="A147" i="1"/>
  <c r="J157" i="1"/>
  <c r="H157" i="1"/>
  <c r="B138" i="1"/>
  <c r="A138" i="1"/>
  <c r="J137" i="1"/>
  <c r="I137" i="1"/>
  <c r="H137" i="1"/>
  <c r="G137" i="1"/>
  <c r="F137" i="1"/>
  <c r="B128" i="1"/>
  <c r="A128" i="1"/>
  <c r="J138" i="1"/>
  <c r="I138" i="1"/>
  <c r="H138" i="1"/>
  <c r="G138" i="1"/>
  <c r="B119" i="1"/>
  <c r="A119" i="1"/>
  <c r="J118" i="1"/>
  <c r="I118" i="1"/>
  <c r="H118" i="1"/>
  <c r="G118" i="1"/>
  <c r="F118" i="1"/>
  <c r="B109" i="1"/>
  <c r="J119" i="1"/>
  <c r="I119" i="1"/>
  <c r="H119" i="1"/>
  <c r="G119" i="1"/>
  <c r="F100" i="1"/>
  <c r="B100" i="1"/>
  <c r="A100" i="1"/>
  <c r="J99" i="1"/>
  <c r="I99" i="1"/>
  <c r="I100" i="1" s="1"/>
  <c r="H99" i="1"/>
  <c r="G99" i="1"/>
  <c r="G100" i="1" s="1"/>
  <c r="F99" i="1"/>
  <c r="B90" i="1"/>
  <c r="A90" i="1"/>
  <c r="J100" i="1"/>
  <c r="H100" i="1"/>
  <c r="B81" i="1"/>
  <c r="A81" i="1"/>
  <c r="J80" i="1"/>
  <c r="J81" i="1" s="1"/>
  <c r="I80" i="1"/>
  <c r="I81" i="1" s="1"/>
  <c r="H80" i="1"/>
  <c r="H81" i="1" s="1"/>
  <c r="G80" i="1"/>
  <c r="G81" i="1" s="1"/>
  <c r="F80" i="1"/>
  <c r="F81" i="1" s="1"/>
  <c r="B71" i="1"/>
  <c r="A71" i="1"/>
  <c r="B62" i="1"/>
  <c r="A62" i="1"/>
  <c r="J61" i="1"/>
  <c r="J62" i="1" s="1"/>
  <c r="I61" i="1"/>
  <c r="I62" i="1" s="1"/>
  <c r="H61" i="1"/>
  <c r="G61" i="1"/>
  <c r="G62" i="1" s="1"/>
  <c r="F61" i="1"/>
  <c r="B52" i="1"/>
  <c r="A52" i="1"/>
  <c r="H62" i="1"/>
  <c r="F62" i="1"/>
  <c r="B43" i="1"/>
  <c r="A43" i="1"/>
  <c r="J42" i="1"/>
  <c r="J43" i="1" s="1"/>
  <c r="I42" i="1"/>
  <c r="H42" i="1"/>
  <c r="H43" i="1" s="1"/>
  <c r="G42" i="1"/>
  <c r="F42" i="1"/>
  <c r="F43" i="1" s="1"/>
  <c r="B33" i="1"/>
  <c r="A33" i="1"/>
  <c r="I43" i="1"/>
  <c r="G43" i="1"/>
  <c r="B24" i="1"/>
  <c r="A24" i="1"/>
  <c r="B14" i="1"/>
  <c r="A14" i="1"/>
  <c r="G23" i="1"/>
  <c r="H23" i="1"/>
  <c r="I23" i="1"/>
  <c r="J23" i="1"/>
  <c r="F23" i="1"/>
  <c r="F119" i="1" l="1"/>
  <c r="F138" i="1"/>
  <c r="F157" i="1"/>
  <c r="F176" i="1"/>
  <c r="F195" i="1"/>
  <c r="I24" i="1"/>
  <c r="I196" i="1" s="1"/>
  <c r="F24" i="1"/>
  <c r="F196" i="1" s="1"/>
  <c r="J24" i="1"/>
  <c r="J196" i="1" s="1"/>
  <c r="H24" i="1"/>
  <c r="H196" i="1" s="1"/>
  <c r="G24" i="1"/>
  <c r="G196" i="1" s="1"/>
</calcChain>
</file>

<file path=xl/sharedStrings.xml><?xml version="1.0" encoding="utf-8"?>
<sst xmlns="http://schemas.openxmlformats.org/spreadsheetml/2006/main" count="305" uniqueCount="95">
  <si>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</si>
  <si>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</si>
  <si>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</si>
  <si>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</si>
  <si>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</si>
  <si>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</si>
  <si>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</si>
  <si>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</si>
  <si>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</si>
  <si>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</si>
  <si>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</si>
  <si>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</si>
  <si>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</si>
  <si>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</si>
  <si>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</si>
  <si>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</si>
  <si>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</si>
  <si>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</si>
  <si>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</si>
  <si>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</si>
  <si>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</si>
  <si>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</si>
  <si>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</si>
  <si>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</si>
  <si>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</si>
  <si>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</si>
  <si>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</si>
  <si>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</si>
  <si>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</si>
  <si>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</si>
  <si>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</si>
  <si>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</si>
  <si>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</si>
  <si>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</si>
  <si>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</si>
  <si>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</si>
  <si>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</si>
  <si>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</si>
  <si>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</si>
  <si>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</si>
  <si>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Терентьева Е.В.</t>
  </si>
  <si>
    <t>МБОУ "Днепровская СОШ" Беляевского район Оренбургской области</t>
  </si>
  <si>
    <t>Каша жидкая молочная гречневая</t>
  </si>
  <si>
    <t>54-20к</t>
  </si>
  <si>
    <t>Сыр твердых сортов в нарезке</t>
  </si>
  <si>
    <t>54-1з</t>
  </si>
  <si>
    <t>Витаминный напиток "Витошка"</t>
  </si>
  <si>
    <t>Хлеб пшеничный</t>
  </si>
  <si>
    <t>Пром.</t>
  </si>
  <si>
    <t>Хлеб ржано-пшеничный</t>
  </si>
  <si>
    <t>Апельсин</t>
  </si>
  <si>
    <t>Картофельное пюре, Котлета из курицы</t>
  </si>
  <si>
    <t>54-11г, 54-5м</t>
  </si>
  <si>
    <t>соус</t>
  </si>
  <si>
    <t>Соус красный основной</t>
  </si>
  <si>
    <t>54-3соус</t>
  </si>
  <si>
    <t>Салат из белокачанной капусты с морковью и яблоками</t>
  </si>
  <si>
    <t>54-9з</t>
  </si>
  <si>
    <t>Чай с лимоном и сахаром</t>
  </si>
  <si>
    <t>54-3гн</t>
  </si>
  <si>
    <t>Банан</t>
  </si>
  <si>
    <t>Запеканка из творога</t>
  </si>
  <si>
    <t>54-1т</t>
  </si>
  <si>
    <t>Джем из абрикосов</t>
  </si>
  <si>
    <t>Чай с молоком и сахаром</t>
  </si>
  <si>
    <t>54-4гн</t>
  </si>
  <si>
    <t>Яблоко</t>
  </si>
  <si>
    <t>Макароны отварные, Рыба тушеная в томате с овощами (минтай)</t>
  </si>
  <si>
    <t>54-1г, 54-11р</t>
  </si>
  <si>
    <t>Салат из белокочанной капусты</t>
  </si>
  <si>
    <t>54-7з</t>
  </si>
  <si>
    <t>Компот из смеси сухофруктов</t>
  </si>
  <si>
    <t>54-1хн</t>
  </si>
  <si>
    <t>Картофельное пюре, Шницель из говядины</t>
  </si>
  <si>
    <t>54-11г, 54-7м</t>
  </si>
  <si>
    <t>Салат из моркови и яблок</t>
  </si>
  <si>
    <t>54-11з</t>
  </si>
  <si>
    <t>Кофейный напиток с молоком</t>
  </si>
  <si>
    <t>54-23гн</t>
  </si>
  <si>
    <t>Каша вязкая молочная пшенная</t>
  </si>
  <si>
    <t>54-6к</t>
  </si>
  <si>
    <t>Какао с молоком</t>
  </si>
  <si>
    <t>54-21гн</t>
  </si>
  <si>
    <t>Каша гречневая рассыпчатая, Курица тушеная с морковью</t>
  </si>
  <si>
    <t>54-4г, 54-25м</t>
  </si>
  <si>
    <t>Рис отварной, Котлета из курицы</t>
  </si>
  <si>
    <t>54-6г, 54-5м</t>
  </si>
  <si>
    <t>Соус молочный натуральный</t>
  </si>
  <si>
    <t>54-5соус</t>
  </si>
  <si>
    <t>Чай с сахаром</t>
  </si>
  <si>
    <t>54-45гн</t>
  </si>
  <si>
    <t>Картофель отварной в молоке, Котлета рыбная любительская (минтай)</t>
  </si>
  <si>
    <t>54-10г, 54-14р</t>
  </si>
  <si>
    <t>Макароны отварные, голубцы ленивые</t>
  </si>
  <si>
    <t>54-1г, 54-3м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</si>
</sst>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E204" sqref="E20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2025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7.1</v>
      </c>
      <c r="H6" s="40">
        <v>5.8</v>
      </c>
      <c r="I6" s="40">
        <v>26.7</v>
      </c>
      <c r="J6" s="40">
        <v>187.3</v>
      </c>
      <c r="K6" s="41" t="s">
        <v>43</v>
      </c>
      <c r="L6" s="40"/>
    </row>
    <row r="7" spans="1:12" ht="14.4" x14ac:dyDescent="0.3">
      <c r="A7" s="23"/>
      <c r="B7" s="15"/>
      <c r="C7" s="11"/>
      <c r="D7" s="6"/>
      <c r="E7" s="42" t="s">
        <v>44</v>
      </c>
      <c r="F7" s="43">
        <v>15</v>
      </c>
      <c r="G7" s="43">
        <v>3.5</v>
      </c>
      <c r="H7" s="43">
        <v>4.4000000000000004</v>
      </c>
      <c r="I7" s="43">
        <v>0</v>
      </c>
      <c r="J7" s="43">
        <v>53.7</v>
      </c>
      <c r="K7" s="44" t="s">
        <v>45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</v>
      </c>
      <c r="H8" s="43">
        <v>0</v>
      </c>
      <c r="I8" s="43">
        <v>17.7</v>
      </c>
      <c r="J8" s="43">
        <v>70.599999999999994</v>
      </c>
      <c r="K8" s="44">
        <v>20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47</v>
      </c>
      <c r="F9" s="43">
        <v>45</v>
      </c>
      <c r="G9" s="43">
        <v>3.4</v>
      </c>
      <c r="H9" s="43">
        <v>0.4</v>
      </c>
      <c r="I9" s="43">
        <v>22.1</v>
      </c>
      <c r="J9" s="43">
        <v>105.5</v>
      </c>
      <c r="K9" s="44" t="s">
        <v>48</v>
      </c>
      <c r="L9" s="43"/>
    </row>
    <row r="10" spans="1:12" ht="14.4" x14ac:dyDescent="0.3">
      <c r="A10" s="23"/>
      <c r="B10" s="15"/>
      <c r="C10" s="11"/>
      <c r="D10" s="7" t="s">
        <v>23</v>
      </c>
      <c r="E10" s="42" t="s">
        <v>49</v>
      </c>
      <c r="F10" s="43">
        <v>40</v>
      </c>
      <c r="G10" s="43">
        <v>2.6</v>
      </c>
      <c r="H10" s="43">
        <v>0.5</v>
      </c>
      <c r="I10" s="43">
        <v>15.8</v>
      </c>
      <c r="J10" s="43">
        <v>78.2</v>
      </c>
      <c r="K10" s="44" t="s">
        <v>48</v>
      </c>
      <c r="L10" s="43"/>
    </row>
    <row r="11" spans="1:12" ht="14.4" x14ac:dyDescent="0.3">
      <c r="A11" s="23"/>
      <c r="B11" s="15"/>
      <c r="C11" s="11"/>
      <c r="D11" s="6" t="s">
        <v>24</v>
      </c>
      <c r="E11" s="42" t="s">
        <v>50</v>
      </c>
      <c r="F11" s="43">
        <v>200</v>
      </c>
      <c r="G11" s="43">
        <v>1.8</v>
      </c>
      <c r="H11" s="43">
        <v>0.4</v>
      </c>
      <c r="I11" s="43">
        <v>16.2</v>
      </c>
      <c r="J11" s="43">
        <v>75.599999999999994</v>
      </c>
      <c r="K11" s="44" t="s">
        <v>48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v>700</v>
      </c>
      <c r="G13" s="19">
        <v>18.399999999999999</v>
      </c>
      <c r="H13" s="19">
        <v>11.5</v>
      </c>
      <c r="I13" s="19">
        <v>98.5</v>
      </c>
      <c r="J13" s="19">
        <v>570.9</v>
      </c>
      <c r="K13" s="25"/>
      <c r="L13" s="19">
        <f t="shared" ref="L13" si="0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700</v>
      </c>
      <c r="G24" s="32">
        <f t="shared" ref="G24:J24" si="3">G13+G23</f>
        <v>18.399999999999999</v>
      </c>
      <c r="H24" s="32">
        <f t="shared" si="3"/>
        <v>11.5</v>
      </c>
      <c r="I24" s="32">
        <f t="shared" si="3"/>
        <v>98.5</v>
      </c>
      <c r="J24" s="32">
        <f t="shared" si="3"/>
        <v>570.9</v>
      </c>
      <c r="K24" s="32"/>
      <c r="L24" s="32">
        <f t="shared" ref="L24" si="4">L13+L23</f>
        <v>0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f>150+90</f>
        <v>240</v>
      </c>
      <c r="G25" s="40">
        <v>20.3</v>
      </c>
      <c r="H25" s="40">
        <f>5.3+3.9</f>
        <v>9.1999999999999993</v>
      </c>
      <c r="I25" s="40">
        <f>19.8+12</f>
        <v>31.8</v>
      </c>
      <c r="J25" s="40">
        <f>139.4+151.8</f>
        <v>291.20000000000005</v>
      </c>
      <c r="K25" s="41" t="s">
        <v>52</v>
      </c>
      <c r="L25" s="40"/>
    </row>
    <row r="26" spans="1:12" ht="14.4" x14ac:dyDescent="0.3">
      <c r="A26" s="14"/>
      <c r="B26" s="15"/>
      <c r="C26" s="11"/>
      <c r="D26" s="8" t="s">
        <v>53</v>
      </c>
      <c r="E26" s="57" t="s">
        <v>54</v>
      </c>
      <c r="F26" s="58">
        <v>30</v>
      </c>
      <c r="G26" s="58">
        <v>1</v>
      </c>
      <c r="H26" s="58">
        <v>0.7</v>
      </c>
      <c r="I26" s="58">
        <v>2.7</v>
      </c>
      <c r="J26" s="58">
        <v>21.2</v>
      </c>
      <c r="K26" s="59" t="s">
        <v>55</v>
      </c>
      <c r="L26" s="43"/>
    </row>
    <row r="27" spans="1:12" ht="14.4" x14ac:dyDescent="0.3">
      <c r="A27" s="14"/>
      <c r="B27" s="15"/>
      <c r="C27" s="11"/>
      <c r="D27" s="6" t="s">
        <v>26</v>
      </c>
      <c r="E27" s="42" t="s">
        <v>56</v>
      </c>
      <c r="F27" s="43">
        <v>80</v>
      </c>
      <c r="G27" s="43">
        <v>1.1000000000000001</v>
      </c>
      <c r="H27" s="43">
        <v>8.1</v>
      </c>
      <c r="I27" s="43">
        <v>4.8</v>
      </c>
      <c r="J27" s="43">
        <v>96.7</v>
      </c>
      <c r="K27" s="44" t="s">
        <v>57</v>
      </c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58</v>
      </c>
      <c r="F28" s="43">
        <v>200</v>
      </c>
      <c r="G28" s="43">
        <v>0.2</v>
      </c>
      <c r="H28" s="43">
        <v>0.1</v>
      </c>
      <c r="I28" s="43">
        <v>6.6</v>
      </c>
      <c r="J28" s="43">
        <v>27.9</v>
      </c>
      <c r="K28" s="44" t="s">
        <v>59</v>
      </c>
      <c r="L28" s="43"/>
    </row>
    <row r="29" spans="1:12" ht="14.4" x14ac:dyDescent="0.3">
      <c r="A29" s="14"/>
      <c r="B29" s="15"/>
      <c r="C29" s="11"/>
      <c r="D29" s="7" t="s">
        <v>23</v>
      </c>
      <c r="E29" s="42" t="s">
        <v>47</v>
      </c>
      <c r="F29" s="43">
        <v>30</v>
      </c>
      <c r="G29" s="43">
        <v>2.2999999999999998</v>
      </c>
      <c r="H29" s="43">
        <v>0.2</v>
      </c>
      <c r="I29" s="43">
        <v>14.8</v>
      </c>
      <c r="J29" s="43">
        <v>70.3</v>
      </c>
      <c r="K29" s="44" t="s">
        <v>48</v>
      </c>
      <c r="L29" s="43"/>
    </row>
    <row r="30" spans="1:12" ht="14.4" x14ac:dyDescent="0.3">
      <c r="A30" s="14"/>
      <c r="B30" s="15"/>
      <c r="C30" s="11"/>
      <c r="D30" s="7" t="s">
        <v>23</v>
      </c>
      <c r="E30" s="42" t="s">
        <v>49</v>
      </c>
      <c r="F30" s="43">
        <v>30</v>
      </c>
      <c r="G30" s="43">
        <v>2</v>
      </c>
      <c r="H30" s="43">
        <v>0.4</v>
      </c>
      <c r="I30" s="43">
        <v>11.9</v>
      </c>
      <c r="J30" s="43">
        <v>58.7</v>
      </c>
      <c r="K30" s="44" t="s">
        <v>48</v>
      </c>
      <c r="L30" s="43"/>
    </row>
    <row r="31" spans="1:12" ht="14.4" x14ac:dyDescent="0.3">
      <c r="A31" s="14"/>
      <c r="B31" s="15"/>
      <c r="C31" s="11"/>
      <c r="D31" s="7" t="s">
        <v>24</v>
      </c>
      <c r="E31" s="42" t="s">
        <v>60</v>
      </c>
      <c r="F31" s="43">
        <v>100</v>
      </c>
      <c r="G31" s="43">
        <v>1.5</v>
      </c>
      <c r="H31" s="43">
        <v>0.5</v>
      </c>
      <c r="I31" s="43">
        <v>21</v>
      </c>
      <c r="J31" s="43">
        <v>94.5</v>
      </c>
      <c r="K31" s="44"/>
      <c r="L31" s="43"/>
    </row>
    <row r="32" spans="1:12" ht="14.4" x14ac:dyDescent="0.3">
      <c r="A32" s="16"/>
      <c r="B32" s="17"/>
      <c r="C32" s="8"/>
      <c r="D32" s="6"/>
      <c r="E32" s="42"/>
      <c r="F32" s="43"/>
      <c r="G32" s="43"/>
      <c r="H32" s="43"/>
      <c r="I32" s="43"/>
      <c r="J32" s="43"/>
      <c r="K32" s="44"/>
      <c r="L32" s="19"/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60" t="s">
        <v>33</v>
      </c>
      <c r="E34" s="9"/>
      <c r="F34" s="19">
        <f>SUM(F25:F33)</f>
        <v>710</v>
      </c>
      <c r="G34" s="19">
        <f t="shared" ref="G34:J34" si="5">SUM(G25:G33)</f>
        <v>28.400000000000002</v>
      </c>
      <c r="H34" s="19">
        <f t="shared" si="5"/>
        <v>19.2</v>
      </c>
      <c r="I34" s="19">
        <f t="shared" si="5"/>
        <v>93.600000000000009</v>
      </c>
      <c r="J34" s="19">
        <f t="shared" si="5"/>
        <v>660.5</v>
      </c>
      <c r="K34" s="25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6">SUM(G33:G41)</f>
        <v>28.400000000000002</v>
      </c>
      <c r="H42" s="19">
        <f t="shared" ref="H42" si="7">SUM(H33:H41)</f>
        <v>19.2</v>
      </c>
      <c r="I42" s="19">
        <f t="shared" ref="I42" si="8">SUM(I33:I41)</f>
        <v>93.600000000000009</v>
      </c>
      <c r="J42" s="19">
        <f t="shared" ref="J42:L42" si="9">SUM(J33:J41)</f>
        <v>660.5</v>
      </c>
      <c r="K42" s="25"/>
      <c r="L42" s="19">
        <f t="shared" si="9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710</v>
      </c>
      <c r="G43" s="32">
        <f t="shared" ref="G43" si="10">G32+G42</f>
        <v>28.400000000000002</v>
      </c>
      <c r="H43" s="32">
        <f t="shared" ref="H43" si="11">H32+H42</f>
        <v>19.2</v>
      </c>
      <c r="I43" s="32">
        <f t="shared" ref="I43" si="12">I32+I42</f>
        <v>93.600000000000009</v>
      </c>
      <c r="J43" s="32">
        <f t="shared" ref="J43:L43" si="13">J32+J42</f>
        <v>660.5</v>
      </c>
      <c r="K43" s="32"/>
      <c r="L43" s="32">
        <f t="shared" si="13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150</v>
      </c>
      <c r="G44" s="40">
        <v>29.7</v>
      </c>
      <c r="H44" s="40">
        <v>10.7</v>
      </c>
      <c r="I44" s="40">
        <v>21.6</v>
      </c>
      <c r="J44" s="40">
        <v>301.3</v>
      </c>
      <c r="K44" s="41" t="s">
        <v>62</v>
      </c>
      <c r="L44" s="40"/>
    </row>
    <row r="45" spans="1:12" ht="14.4" x14ac:dyDescent="0.3">
      <c r="A45" s="23"/>
      <c r="B45" s="15"/>
      <c r="C45" s="11"/>
      <c r="D45" s="6"/>
      <c r="E45" s="42" t="s">
        <v>63</v>
      </c>
      <c r="F45" s="43">
        <v>25</v>
      </c>
      <c r="G45" s="43">
        <v>0.1</v>
      </c>
      <c r="H45" s="43">
        <v>0</v>
      </c>
      <c r="I45" s="43">
        <v>18</v>
      </c>
      <c r="J45" s="43">
        <v>72.400000000000006</v>
      </c>
      <c r="K45" s="44" t="s">
        <v>48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64</v>
      </c>
      <c r="F46" s="43">
        <v>250</v>
      </c>
      <c r="G46" s="43">
        <v>1.9</v>
      </c>
      <c r="H46" s="43">
        <v>1.4</v>
      </c>
      <c r="I46" s="43">
        <v>10.8</v>
      </c>
      <c r="J46" s="43">
        <v>63.7</v>
      </c>
      <c r="K46" s="44" t="s">
        <v>65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47</v>
      </c>
      <c r="F47" s="43">
        <v>45</v>
      </c>
      <c r="G47" s="43">
        <v>3.4</v>
      </c>
      <c r="H47" s="43">
        <v>0.4</v>
      </c>
      <c r="I47" s="43">
        <v>22.1</v>
      </c>
      <c r="J47" s="43">
        <v>105.5</v>
      </c>
      <c r="K47" s="44" t="s">
        <v>48</v>
      </c>
      <c r="L47" s="43"/>
    </row>
    <row r="48" spans="1:12" ht="14.4" x14ac:dyDescent="0.3">
      <c r="A48" s="23"/>
      <c r="B48" s="15"/>
      <c r="C48" s="11"/>
      <c r="D48" s="7" t="s">
        <v>23</v>
      </c>
      <c r="E48" s="42" t="s">
        <v>49</v>
      </c>
      <c r="F48" s="43">
        <v>30</v>
      </c>
      <c r="G48" s="43">
        <v>2</v>
      </c>
      <c r="H48" s="43">
        <v>0.4</v>
      </c>
      <c r="I48" s="43">
        <v>11.9</v>
      </c>
      <c r="J48" s="43">
        <v>58.7</v>
      </c>
      <c r="K48" s="44" t="s">
        <v>48</v>
      </c>
      <c r="L48" s="43"/>
    </row>
    <row r="49" spans="1:12" ht="14.4" x14ac:dyDescent="0.3">
      <c r="A49" s="23"/>
      <c r="B49" s="15"/>
      <c r="C49" s="11"/>
      <c r="D49" s="7" t="s">
        <v>24</v>
      </c>
      <c r="E49" s="42" t="s">
        <v>66</v>
      </c>
      <c r="F49" s="43">
        <v>100</v>
      </c>
      <c r="G49" s="43">
        <v>0.4</v>
      </c>
      <c r="H49" s="43">
        <v>0.4</v>
      </c>
      <c r="I49" s="43">
        <v>9.8000000000000007</v>
      </c>
      <c r="J49" s="43">
        <v>44.4</v>
      </c>
      <c r="K49" s="44" t="s">
        <v>48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6"/>
      <c r="E51" s="42"/>
      <c r="F51" s="43"/>
      <c r="G51" s="43"/>
      <c r="H51" s="43"/>
      <c r="I51" s="43"/>
      <c r="J51" s="43"/>
      <c r="K51" s="44"/>
      <c r="L51" s="19"/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60" t="s">
        <v>33</v>
      </c>
      <c r="E52" s="9"/>
      <c r="F52" s="19">
        <v>600</v>
      </c>
      <c r="G52" s="19">
        <v>67.5</v>
      </c>
      <c r="H52" s="19">
        <f t="shared" ref="H52:J52" si="14">SUM(H44:H51)</f>
        <v>13.3</v>
      </c>
      <c r="I52" s="19">
        <f t="shared" si="14"/>
        <v>94.2</v>
      </c>
      <c r="J52" s="19">
        <f t="shared" si="14"/>
        <v>646.00000000000011</v>
      </c>
      <c r="K52" s="25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600</v>
      </c>
      <c r="G61" s="19">
        <f t="shared" ref="G61" si="15">SUM(G52:G60)</f>
        <v>67.5</v>
      </c>
      <c r="H61" s="19">
        <f t="shared" ref="H61" si="16">SUM(H52:H60)</f>
        <v>13.3</v>
      </c>
      <c r="I61" s="19">
        <f t="shared" ref="I61" si="17">SUM(I52:I60)</f>
        <v>94.2</v>
      </c>
      <c r="J61" s="19">
        <f t="shared" ref="J61:L61" si="18">SUM(J52:J60)</f>
        <v>646.00000000000011</v>
      </c>
      <c r="K61" s="25"/>
      <c r="L61" s="19">
        <f t="shared" si="18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600</v>
      </c>
      <c r="G62" s="32">
        <f t="shared" ref="G62" si="19">G51+G61</f>
        <v>67.5</v>
      </c>
      <c r="H62" s="32">
        <f t="shared" ref="H62" si="20">H51+H61</f>
        <v>13.3</v>
      </c>
      <c r="I62" s="32">
        <f t="shared" ref="I62" si="21">I51+I61</f>
        <v>94.2</v>
      </c>
      <c r="J62" s="32">
        <f t="shared" ref="J62:L62" si="22">J51+J61</f>
        <v>646.00000000000011</v>
      </c>
      <c r="K62" s="32"/>
      <c r="L62" s="32">
        <f t="shared" si="22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f>150+90</f>
        <v>240</v>
      </c>
      <c r="G63" s="40">
        <v>17.8</v>
      </c>
      <c r="H63" s="40">
        <f>4.9+6.7</f>
        <v>11.600000000000001</v>
      </c>
      <c r="I63" s="40">
        <f>32.8+5.7</f>
        <v>38.5</v>
      </c>
      <c r="J63" s="40">
        <f>196.8+132.5</f>
        <v>329.3</v>
      </c>
      <c r="K63" s="41" t="s">
        <v>68</v>
      </c>
      <c r="L63" s="40"/>
    </row>
    <row r="64" spans="1:12" ht="14.4" x14ac:dyDescent="0.3">
      <c r="A64" s="23"/>
      <c r="B64" s="15"/>
      <c r="C64" s="11"/>
      <c r="D64" s="6" t="s">
        <v>26</v>
      </c>
      <c r="E64" s="42" t="s">
        <v>69</v>
      </c>
      <c r="F64" s="43">
        <v>80</v>
      </c>
      <c r="G64" s="43">
        <v>2</v>
      </c>
      <c r="H64" s="43">
        <v>8.1</v>
      </c>
      <c r="I64" s="43">
        <v>8.3000000000000007</v>
      </c>
      <c r="J64" s="43">
        <v>114.4</v>
      </c>
      <c r="K64" s="44" t="s">
        <v>70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71</v>
      </c>
      <c r="F65" s="43">
        <v>200</v>
      </c>
      <c r="G65" s="43">
        <v>0.5</v>
      </c>
      <c r="H65" s="43">
        <v>0</v>
      </c>
      <c r="I65" s="43">
        <v>19.8</v>
      </c>
      <c r="J65" s="43">
        <v>81</v>
      </c>
      <c r="K65" s="44" t="s">
        <v>72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47</v>
      </c>
      <c r="F66" s="43">
        <v>30</v>
      </c>
      <c r="G66" s="43">
        <v>2.2999999999999998</v>
      </c>
      <c r="H66" s="43">
        <v>0.2</v>
      </c>
      <c r="I66" s="43">
        <v>14.8</v>
      </c>
      <c r="J66" s="43">
        <v>70.3</v>
      </c>
      <c r="K66" s="44" t="s">
        <v>48</v>
      </c>
      <c r="L66" s="43"/>
    </row>
    <row r="67" spans="1:12" ht="14.4" x14ac:dyDescent="0.3">
      <c r="A67" s="23"/>
      <c r="B67" s="15"/>
      <c r="C67" s="11"/>
      <c r="D67" s="7" t="s">
        <v>23</v>
      </c>
      <c r="E67" s="42" t="s">
        <v>49</v>
      </c>
      <c r="F67" s="43">
        <v>30</v>
      </c>
      <c r="G67" s="43">
        <v>2</v>
      </c>
      <c r="H67" s="43">
        <v>0.4</v>
      </c>
      <c r="I67" s="43">
        <v>11.9</v>
      </c>
      <c r="J67" s="43">
        <v>58.7</v>
      </c>
      <c r="K67" s="44" t="s">
        <v>48</v>
      </c>
      <c r="L67" s="43"/>
    </row>
    <row r="68" spans="1:12" ht="14.4" x14ac:dyDescent="0.3">
      <c r="A68" s="23"/>
      <c r="B68" s="15"/>
      <c r="C68" s="11"/>
      <c r="D68" s="7" t="s">
        <v>24</v>
      </c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6"/>
      <c r="E70" s="42"/>
      <c r="F70" s="43"/>
      <c r="G70" s="43"/>
      <c r="H70" s="43"/>
      <c r="I70" s="43"/>
      <c r="J70" s="43"/>
      <c r="K70" s="44"/>
      <c r="L70" s="19"/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60" t="s">
        <v>33</v>
      </c>
      <c r="E71" s="9"/>
      <c r="F71" s="19">
        <f>SUM(F63:F70)</f>
        <v>580</v>
      </c>
      <c r="G71" s="19">
        <f t="shared" ref="G71:J71" si="23">SUM(G63:G70)</f>
        <v>24.6</v>
      </c>
      <c r="H71" s="19">
        <f t="shared" si="23"/>
        <v>20.3</v>
      </c>
      <c r="I71" s="19">
        <f t="shared" si="23"/>
        <v>93.3</v>
      </c>
      <c r="J71" s="19">
        <f t="shared" si="23"/>
        <v>653.70000000000005</v>
      </c>
      <c r="K71" s="25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580</v>
      </c>
      <c r="G80" s="19">
        <f t="shared" ref="G80" si="24">SUM(G71:G79)</f>
        <v>24.6</v>
      </c>
      <c r="H80" s="19">
        <f t="shared" ref="H80" si="25">SUM(H71:H79)</f>
        <v>20.3</v>
      </c>
      <c r="I80" s="19">
        <f t="shared" ref="I80" si="26">SUM(I71:I79)</f>
        <v>93.3</v>
      </c>
      <c r="J80" s="19">
        <f t="shared" ref="J80:L80" si="27">SUM(J71:J79)</f>
        <v>653.70000000000005</v>
      </c>
      <c r="K80" s="25"/>
      <c r="L80" s="19">
        <f t="shared" si="2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580</v>
      </c>
      <c r="G81" s="32">
        <f t="shared" ref="G81" si="28">G70+G80</f>
        <v>24.6</v>
      </c>
      <c r="H81" s="32">
        <f t="shared" ref="H81" si="29">H70+H80</f>
        <v>20.3</v>
      </c>
      <c r="I81" s="32">
        <f t="shared" ref="I81" si="30">I70+I80</f>
        <v>93.3</v>
      </c>
      <c r="J81" s="32">
        <f t="shared" ref="J81:L81" si="31">J70+J80</f>
        <v>653.70000000000005</v>
      </c>
      <c r="K81" s="32"/>
      <c r="L81" s="32">
        <f t="shared" si="3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73</v>
      </c>
      <c r="F82" s="40">
        <f>150+90</f>
        <v>240</v>
      </c>
      <c r="G82" s="40">
        <f>3.1+16.4</f>
        <v>19.5</v>
      </c>
      <c r="H82" s="40">
        <f>5.3+15.7</f>
        <v>21</v>
      </c>
      <c r="I82" s="40">
        <f>19.8+14.8</f>
        <v>34.6</v>
      </c>
      <c r="J82" s="40">
        <f>139.4+265.7</f>
        <v>405.1</v>
      </c>
      <c r="K82" s="41" t="s">
        <v>74</v>
      </c>
      <c r="L82" s="40"/>
    </row>
    <row r="83" spans="1:12" ht="14.4" x14ac:dyDescent="0.3">
      <c r="A83" s="23"/>
      <c r="B83" s="15"/>
      <c r="C83" s="11"/>
      <c r="D83" s="8" t="s">
        <v>53</v>
      </c>
      <c r="E83" s="57"/>
      <c r="F83" s="58"/>
      <c r="G83" s="58"/>
      <c r="H83" s="58"/>
      <c r="I83" s="58"/>
      <c r="J83" s="58"/>
      <c r="K83" s="59"/>
      <c r="L83" s="43"/>
    </row>
    <row r="84" spans="1:12" ht="14.4" x14ac:dyDescent="0.3">
      <c r="A84" s="23"/>
      <c r="B84" s="15"/>
      <c r="C84" s="11"/>
      <c r="D84" s="6" t="s">
        <v>26</v>
      </c>
      <c r="E84" s="42" t="s">
        <v>75</v>
      </c>
      <c r="F84" s="43">
        <v>80</v>
      </c>
      <c r="G84" s="43">
        <v>0.7</v>
      </c>
      <c r="H84" s="43">
        <v>8.1</v>
      </c>
      <c r="I84" s="43">
        <v>5.7</v>
      </c>
      <c r="J84" s="43">
        <v>99</v>
      </c>
      <c r="K84" s="44" t="s">
        <v>76</v>
      </c>
      <c r="L84" s="43"/>
    </row>
    <row r="85" spans="1:12" ht="14.4" x14ac:dyDescent="0.3">
      <c r="A85" s="23"/>
      <c r="B85" s="15"/>
      <c r="C85" s="11"/>
      <c r="D85" s="7" t="s">
        <v>22</v>
      </c>
      <c r="E85" s="42" t="s">
        <v>77</v>
      </c>
      <c r="F85" s="43">
        <v>200</v>
      </c>
      <c r="G85" s="43">
        <v>3.9</v>
      </c>
      <c r="H85" s="43">
        <v>2.9</v>
      </c>
      <c r="I85" s="43">
        <v>11.2</v>
      </c>
      <c r="J85" s="43">
        <v>86</v>
      </c>
      <c r="K85" s="44" t="s">
        <v>78</v>
      </c>
      <c r="L85" s="43"/>
    </row>
    <row r="86" spans="1:12" ht="14.4" x14ac:dyDescent="0.3">
      <c r="A86" s="23"/>
      <c r="B86" s="15"/>
      <c r="C86" s="11"/>
      <c r="D86" s="7" t="s">
        <v>23</v>
      </c>
      <c r="E86" s="42" t="s">
        <v>47</v>
      </c>
      <c r="F86" s="43">
        <v>15</v>
      </c>
      <c r="G86" s="43">
        <v>1.1000000000000001</v>
      </c>
      <c r="H86" s="43">
        <v>0.1</v>
      </c>
      <c r="I86" s="43">
        <v>7.4</v>
      </c>
      <c r="J86" s="43">
        <v>35.200000000000003</v>
      </c>
      <c r="K86" s="44" t="s">
        <v>48</v>
      </c>
      <c r="L86" s="43"/>
    </row>
    <row r="87" spans="1:12" ht="14.4" x14ac:dyDescent="0.3">
      <c r="A87" s="23"/>
      <c r="B87" s="15"/>
      <c r="C87" s="11"/>
      <c r="D87" s="7" t="s">
        <v>23</v>
      </c>
      <c r="E87" s="42" t="s">
        <v>49</v>
      </c>
      <c r="F87" s="43">
        <v>15</v>
      </c>
      <c r="G87" s="43">
        <v>1</v>
      </c>
      <c r="H87" s="43">
        <v>0.2</v>
      </c>
      <c r="I87" s="43">
        <v>5.9</v>
      </c>
      <c r="J87" s="43">
        <v>29.3</v>
      </c>
      <c r="K87" s="44" t="s">
        <v>48</v>
      </c>
      <c r="L87" s="43"/>
    </row>
    <row r="88" spans="1:12" ht="14.4" x14ac:dyDescent="0.3">
      <c r="A88" s="23"/>
      <c r="B88" s="15"/>
      <c r="C88" s="11"/>
      <c r="D88" s="7" t="s">
        <v>24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6"/>
      <c r="E89" s="42"/>
      <c r="F89" s="43"/>
      <c r="G89" s="43"/>
      <c r="H89" s="43"/>
      <c r="I89" s="43"/>
      <c r="J89" s="43"/>
      <c r="K89" s="44"/>
      <c r="L89" s="19"/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60" t="s">
        <v>33</v>
      </c>
      <c r="E91" s="9"/>
      <c r="F91" s="19">
        <v>550</v>
      </c>
      <c r="G91" s="19">
        <f t="shared" ref="G91:J91" si="32">SUM(G82:G90)</f>
        <v>26.2</v>
      </c>
      <c r="H91" s="19">
        <f t="shared" si="32"/>
        <v>32.300000000000004</v>
      </c>
      <c r="I91" s="19">
        <f t="shared" si="32"/>
        <v>64.8</v>
      </c>
      <c r="J91" s="19">
        <f t="shared" si="32"/>
        <v>654.6</v>
      </c>
      <c r="K91" s="25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550</v>
      </c>
      <c r="G99" s="19">
        <f t="shared" ref="G99" si="33">SUM(G90:G98)</f>
        <v>26.2</v>
      </c>
      <c r="H99" s="19">
        <f t="shared" ref="H99" si="34">SUM(H90:H98)</f>
        <v>32.300000000000004</v>
      </c>
      <c r="I99" s="19">
        <f t="shared" ref="I99" si="35">SUM(I90:I98)</f>
        <v>64.8</v>
      </c>
      <c r="J99" s="19">
        <f t="shared" ref="J99:L99" si="36">SUM(J90:J98)</f>
        <v>654.6</v>
      </c>
      <c r="K99" s="25"/>
      <c r="L99" s="19">
        <f t="shared" si="36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550</v>
      </c>
      <c r="G100" s="32">
        <f t="shared" ref="G100" si="37">G89+G99</f>
        <v>26.2</v>
      </c>
      <c r="H100" s="32">
        <f t="shared" ref="H100" si="38">H89+H99</f>
        <v>32.300000000000004</v>
      </c>
      <c r="I100" s="32">
        <f t="shared" ref="I100" si="39">I89+I99</f>
        <v>64.8</v>
      </c>
      <c r="J100" s="32">
        <f t="shared" ref="J100:L100" si="40">J89+J99</f>
        <v>654.6</v>
      </c>
      <c r="K100" s="32"/>
      <c r="L100" s="32">
        <f t="shared" si="40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200</v>
      </c>
      <c r="G101" s="40">
        <v>8.3000000000000007</v>
      </c>
      <c r="H101" s="40">
        <v>10.1</v>
      </c>
      <c r="I101" s="40">
        <v>37.6</v>
      </c>
      <c r="J101" s="40">
        <v>274.89999999999998</v>
      </c>
      <c r="K101" s="41" t="s">
        <v>80</v>
      </c>
      <c r="L101" s="40"/>
    </row>
    <row r="102" spans="1:12" ht="14.4" x14ac:dyDescent="0.3">
      <c r="A102" s="23"/>
      <c r="B102" s="15"/>
      <c r="C102" s="11"/>
      <c r="D102" s="7" t="s">
        <v>22</v>
      </c>
      <c r="E102" s="42" t="s">
        <v>81</v>
      </c>
      <c r="F102" s="43">
        <v>200</v>
      </c>
      <c r="G102" s="43">
        <v>4.7</v>
      </c>
      <c r="H102" s="43">
        <v>3.5</v>
      </c>
      <c r="I102" s="43">
        <v>12.5</v>
      </c>
      <c r="J102" s="43">
        <v>100.4</v>
      </c>
      <c r="K102" s="44" t="s">
        <v>82</v>
      </c>
      <c r="L102" s="43"/>
    </row>
    <row r="103" spans="1:12" ht="14.4" x14ac:dyDescent="0.3">
      <c r="A103" s="23"/>
      <c r="B103" s="15"/>
      <c r="C103" s="11"/>
      <c r="D103" s="7" t="s">
        <v>23</v>
      </c>
      <c r="E103" s="42" t="s">
        <v>47</v>
      </c>
      <c r="F103" s="43">
        <v>30</v>
      </c>
      <c r="G103" s="43">
        <v>2.2999999999999998</v>
      </c>
      <c r="H103" s="43">
        <v>0.2</v>
      </c>
      <c r="I103" s="43">
        <v>14.8</v>
      </c>
      <c r="J103" s="43">
        <v>70.3</v>
      </c>
      <c r="K103" s="44" t="s">
        <v>48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49</v>
      </c>
      <c r="F104" s="43">
        <v>30</v>
      </c>
      <c r="G104" s="43">
        <v>2</v>
      </c>
      <c r="H104" s="43">
        <v>0.4</v>
      </c>
      <c r="I104" s="43">
        <v>11.9</v>
      </c>
      <c r="J104" s="43">
        <v>58.7</v>
      </c>
      <c r="K104" s="44" t="s">
        <v>48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60</v>
      </c>
      <c r="F105" s="43">
        <v>100</v>
      </c>
      <c r="G105" s="43">
        <v>1.5</v>
      </c>
      <c r="H105" s="43">
        <v>0.5</v>
      </c>
      <c r="I105" s="43">
        <v>21</v>
      </c>
      <c r="J105" s="43">
        <v>94.5</v>
      </c>
      <c r="K105" s="44" t="s">
        <v>48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60" t="s">
        <v>33</v>
      </c>
      <c r="E108" s="9"/>
      <c r="F108" s="19">
        <f>SUM(F101:F107)</f>
        <v>560</v>
      </c>
      <c r="G108" s="19">
        <f t="shared" ref="G108:J108" si="41">SUM(G101:G107)</f>
        <v>18.8</v>
      </c>
      <c r="H108" s="19">
        <f t="shared" si="41"/>
        <v>14.7</v>
      </c>
      <c r="I108" s="19">
        <f t="shared" si="41"/>
        <v>97.800000000000011</v>
      </c>
      <c r="J108" s="19">
        <f t="shared" si="41"/>
        <v>598.79999999999995</v>
      </c>
      <c r="K108" s="25"/>
      <c r="L108" s="19">
        <f t="shared" ref="L108" si="42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3">SUM(G109:G117)</f>
        <v>0</v>
      </c>
      <c r="H118" s="19">
        <f t="shared" si="43"/>
        <v>0</v>
      </c>
      <c r="I118" s="19">
        <f t="shared" si="43"/>
        <v>0</v>
      </c>
      <c r="J118" s="19">
        <f t="shared" si="43"/>
        <v>0</v>
      </c>
      <c r="K118" s="25"/>
      <c r="L118" s="19">
        <f t="shared" ref="L118" si="44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560</v>
      </c>
      <c r="G119" s="32">
        <f t="shared" ref="G119" si="45">G108+G118</f>
        <v>18.8</v>
      </c>
      <c r="H119" s="32">
        <f t="shared" ref="H119" si="46">H108+H118</f>
        <v>14.7</v>
      </c>
      <c r="I119" s="32">
        <f t="shared" ref="I119" si="47">I108+I118</f>
        <v>97.800000000000011</v>
      </c>
      <c r="J119" s="32">
        <f t="shared" ref="J119:L119" si="48">J108+J118</f>
        <v>598.79999999999995</v>
      </c>
      <c r="K119" s="32"/>
      <c r="L119" s="32">
        <f t="shared" si="48"/>
        <v>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83</v>
      </c>
      <c r="F120" s="40">
        <f>150+100</f>
        <v>250</v>
      </c>
      <c r="G120" s="40">
        <f>8.2+14.1</f>
        <v>22.299999999999997</v>
      </c>
      <c r="H120" s="40">
        <f>6.3+5.8</f>
        <v>12.1</v>
      </c>
      <c r="I120" s="40">
        <f>35.9+4.4</f>
        <v>40.299999999999997</v>
      </c>
      <c r="J120" s="40">
        <f>233.7+126.4</f>
        <v>360.1</v>
      </c>
      <c r="K120" s="41" t="s">
        <v>84</v>
      </c>
      <c r="L120" s="40"/>
    </row>
    <row r="121" spans="1:12" ht="14.4" x14ac:dyDescent="0.3">
      <c r="A121" s="14"/>
      <c r="B121" s="15"/>
      <c r="C121" s="11"/>
      <c r="D121" s="7" t="s">
        <v>22</v>
      </c>
      <c r="E121" s="42" t="s">
        <v>46</v>
      </c>
      <c r="F121" s="43">
        <v>200</v>
      </c>
      <c r="G121" s="43">
        <v>0</v>
      </c>
      <c r="H121" s="43">
        <v>0</v>
      </c>
      <c r="I121" s="43">
        <v>17.7</v>
      </c>
      <c r="J121" s="43">
        <v>70.599999999999994</v>
      </c>
      <c r="K121" s="44">
        <v>20</v>
      </c>
      <c r="L121" s="43"/>
    </row>
    <row r="122" spans="1:12" ht="14.4" x14ac:dyDescent="0.3">
      <c r="A122" s="14"/>
      <c r="B122" s="15"/>
      <c r="C122" s="11"/>
      <c r="D122" s="7" t="s">
        <v>23</v>
      </c>
      <c r="E122" s="42" t="s">
        <v>47</v>
      </c>
      <c r="F122" s="43">
        <v>45</v>
      </c>
      <c r="G122" s="43">
        <v>3.4</v>
      </c>
      <c r="H122" s="43">
        <v>0.4</v>
      </c>
      <c r="I122" s="43">
        <v>22.1</v>
      </c>
      <c r="J122" s="43">
        <v>105.5</v>
      </c>
      <c r="K122" s="44" t="s">
        <v>48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49</v>
      </c>
      <c r="F123" s="43">
        <v>40</v>
      </c>
      <c r="G123" s="43">
        <v>2.6</v>
      </c>
      <c r="H123" s="43">
        <v>0.5</v>
      </c>
      <c r="I123" s="43">
        <v>15.8</v>
      </c>
      <c r="J123" s="43">
        <v>78.2</v>
      </c>
      <c r="K123" s="44" t="s">
        <v>48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66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44.4</v>
      </c>
      <c r="K124" s="44" t="s">
        <v>48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60" t="s">
        <v>33</v>
      </c>
      <c r="E127" s="9"/>
      <c r="F127" s="19">
        <f>SUM(F120:F126)</f>
        <v>635</v>
      </c>
      <c r="G127" s="19">
        <f t="shared" ref="G127:J127" si="49">SUM(G120:G126)</f>
        <v>28.699999999999996</v>
      </c>
      <c r="H127" s="19">
        <f t="shared" si="49"/>
        <v>13.4</v>
      </c>
      <c r="I127" s="19">
        <f t="shared" si="49"/>
        <v>105.69999999999999</v>
      </c>
      <c r="J127" s="19">
        <f t="shared" si="49"/>
        <v>658.80000000000007</v>
      </c>
      <c r="K127" s="25"/>
      <c r="L127" s="19">
        <f t="shared" ref="L127" si="50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1">SUM(G128:G136)</f>
        <v>0</v>
      </c>
      <c r="H137" s="19">
        <f t="shared" si="51"/>
        <v>0</v>
      </c>
      <c r="I137" s="19">
        <f t="shared" si="51"/>
        <v>0</v>
      </c>
      <c r="J137" s="19">
        <f t="shared" si="51"/>
        <v>0</v>
      </c>
      <c r="K137" s="25"/>
      <c r="L137" s="19">
        <f t="shared" ref="L137" si="52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635</v>
      </c>
      <c r="G138" s="32">
        <f t="shared" ref="G138" si="53">G127+G137</f>
        <v>28.699999999999996</v>
      </c>
      <c r="H138" s="32">
        <f t="shared" ref="H138" si="54">H127+H137</f>
        <v>13.4</v>
      </c>
      <c r="I138" s="32">
        <f t="shared" ref="I138" si="55">I127+I137</f>
        <v>105.69999999999999</v>
      </c>
      <c r="J138" s="32">
        <f t="shared" ref="J138:L138" si="56">J127+J137</f>
        <v>658.80000000000007</v>
      </c>
      <c r="K138" s="32"/>
      <c r="L138" s="32">
        <f t="shared" si="56"/>
        <v>0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85</v>
      </c>
      <c r="F139" s="40">
        <f>150+90</f>
        <v>240</v>
      </c>
      <c r="G139" s="40">
        <f>3.6+17.2</f>
        <v>20.8</v>
      </c>
      <c r="H139" s="40">
        <f>4.8+3.9</f>
        <v>8.6999999999999993</v>
      </c>
      <c r="I139" s="40">
        <f>36.4+12</f>
        <v>48.4</v>
      </c>
      <c r="J139" s="40">
        <f>203.5+151.8</f>
        <v>355.3</v>
      </c>
      <c r="K139" s="41" t="s">
        <v>86</v>
      </c>
      <c r="L139" s="40"/>
    </row>
    <row r="140" spans="1:12" ht="14.4" x14ac:dyDescent="0.3">
      <c r="A140" s="23"/>
      <c r="B140" s="15"/>
      <c r="C140" s="11"/>
      <c r="D140" s="8" t="s">
        <v>53</v>
      </c>
      <c r="E140" s="57" t="s">
        <v>87</v>
      </c>
      <c r="F140" s="58">
        <v>30</v>
      </c>
      <c r="G140" s="58">
        <v>1.1000000000000001</v>
      </c>
      <c r="H140" s="58">
        <v>2.2000000000000002</v>
      </c>
      <c r="I140" s="58">
        <v>2.9</v>
      </c>
      <c r="J140" s="58">
        <v>35.700000000000003</v>
      </c>
      <c r="K140" s="59" t="s">
        <v>88</v>
      </c>
      <c r="L140" s="43"/>
    </row>
    <row r="141" spans="1:12" ht="14.4" x14ac:dyDescent="0.3">
      <c r="A141" s="23"/>
      <c r="B141" s="15"/>
      <c r="C141" s="11"/>
      <c r="D141" s="6" t="s">
        <v>26</v>
      </c>
      <c r="E141" s="42" t="s">
        <v>69</v>
      </c>
      <c r="F141" s="43">
        <v>80</v>
      </c>
      <c r="G141" s="43">
        <v>2</v>
      </c>
      <c r="H141" s="43">
        <v>8.1</v>
      </c>
      <c r="I141" s="43">
        <v>8.3000000000000007</v>
      </c>
      <c r="J141" s="43">
        <v>114.4</v>
      </c>
      <c r="K141" s="44" t="s">
        <v>70</v>
      </c>
      <c r="L141" s="43"/>
    </row>
    <row r="142" spans="1:12" ht="15.75" customHeight="1" x14ac:dyDescent="0.3">
      <c r="A142" s="23"/>
      <c r="B142" s="15"/>
      <c r="C142" s="11"/>
      <c r="D142" s="7" t="s">
        <v>22</v>
      </c>
      <c r="E142" s="42" t="s">
        <v>89</v>
      </c>
      <c r="F142" s="43">
        <v>200</v>
      </c>
      <c r="G142" s="43">
        <v>0.1</v>
      </c>
      <c r="H142" s="43">
        <v>0</v>
      </c>
      <c r="I142" s="43">
        <v>5.2</v>
      </c>
      <c r="J142" s="43">
        <v>21.4</v>
      </c>
      <c r="K142" s="44" t="s">
        <v>90</v>
      </c>
      <c r="L142" s="43"/>
    </row>
    <row r="143" spans="1:12" ht="14.4" x14ac:dyDescent="0.3">
      <c r="A143" s="23"/>
      <c r="B143" s="15"/>
      <c r="C143" s="11"/>
      <c r="D143" s="7" t="s">
        <v>23</v>
      </c>
      <c r="E143" s="42" t="s">
        <v>47</v>
      </c>
      <c r="F143" s="43">
        <v>15</v>
      </c>
      <c r="G143" s="43">
        <v>1.1000000000000001</v>
      </c>
      <c r="H143" s="43">
        <v>0.1</v>
      </c>
      <c r="I143" s="43">
        <v>7.4</v>
      </c>
      <c r="J143" s="43">
        <v>35.200000000000003</v>
      </c>
      <c r="K143" s="44" t="s">
        <v>48</v>
      </c>
      <c r="L143" s="43"/>
    </row>
    <row r="144" spans="1:12" ht="14.4" x14ac:dyDescent="0.3">
      <c r="A144" s="23"/>
      <c r="B144" s="15"/>
      <c r="C144" s="11"/>
      <c r="D144" s="7" t="s">
        <v>23</v>
      </c>
      <c r="E144" s="42" t="s">
        <v>49</v>
      </c>
      <c r="F144" s="43">
        <v>15</v>
      </c>
      <c r="G144" s="43">
        <v>1</v>
      </c>
      <c r="H144" s="43">
        <v>0.2</v>
      </c>
      <c r="I144" s="43">
        <v>5.9</v>
      </c>
      <c r="J144" s="43">
        <v>29.3</v>
      </c>
      <c r="K144" s="44" t="s">
        <v>48</v>
      </c>
      <c r="L144" s="43"/>
    </row>
    <row r="145" spans="1:12" ht="14.4" x14ac:dyDescent="0.3">
      <c r="A145" s="23"/>
      <c r="B145" s="15"/>
      <c r="C145" s="11"/>
      <c r="D145" s="7" t="s">
        <v>24</v>
      </c>
      <c r="E145" s="42" t="s">
        <v>50</v>
      </c>
      <c r="F145" s="43">
        <v>100</v>
      </c>
      <c r="G145" s="43">
        <v>0.9</v>
      </c>
      <c r="H145" s="43">
        <v>0.2</v>
      </c>
      <c r="I145" s="43">
        <v>8.1</v>
      </c>
      <c r="J145" s="43">
        <v>37.799999999999997</v>
      </c>
      <c r="K145" s="44" t="s">
        <v>48</v>
      </c>
      <c r="L145" s="43"/>
    </row>
    <row r="146" spans="1:12" ht="14.4" x14ac:dyDescent="0.3">
      <c r="A146" s="24"/>
      <c r="B146" s="17"/>
      <c r="C146" s="8"/>
      <c r="D146" s="6"/>
      <c r="E146" s="42"/>
      <c r="F146" s="43"/>
      <c r="G146" s="43"/>
      <c r="H146" s="43"/>
      <c r="I146" s="43"/>
      <c r="J146" s="43"/>
      <c r="K146" s="44"/>
      <c r="L146" s="19"/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0" t="s">
        <v>33</v>
      </c>
      <c r="E148" s="9"/>
      <c r="F148" s="19">
        <f>SUM(F139:F147)</f>
        <v>680</v>
      </c>
      <c r="G148" s="19">
        <f t="shared" ref="G148:J148" si="57">SUM(G139:G147)</f>
        <v>27.000000000000004</v>
      </c>
      <c r="H148" s="19">
        <f t="shared" si="57"/>
        <v>19.5</v>
      </c>
      <c r="I148" s="19">
        <f t="shared" si="57"/>
        <v>86.2</v>
      </c>
      <c r="J148" s="19">
        <f t="shared" si="57"/>
        <v>629.09999999999991</v>
      </c>
      <c r="K148" s="25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680</v>
      </c>
      <c r="G156" s="19">
        <f t="shared" ref="G156:J156" si="58">SUM(G147:G155)</f>
        <v>27.000000000000004</v>
      </c>
      <c r="H156" s="19">
        <f t="shared" si="58"/>
        <v>19.5</v>
      </c>
      <c r="I156" s="19">
        <f t="shared" si="58"/>
        <v>86.2</v>
      </c>
      <c r="J156" s="19">
        <f t="shared" si="58"/>
        <v>629.09999999999991</v>
      </c>
      <c r="K156" s="25"/>
      <c r="L156" s="19">
        <f t="shared" ref="L156" si="59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680</v>
      </c>
      <c r="G157" s="32">
        <f t="shared" ref="G157" si="60">G146+G156</f>
        <v>27.000000000000004</v>
      </c>
      <c r="H157" s="32">
        <f t="shared" ref="H157" si="61">H146+H156</f>
        <v>19.5</v>
      </c>
      <c r="I157" s="32">
        <f t="shared" ref="I157" si="62">I146+I156</f>
        <v>86.2</v>
      </c>
      <c r="J157" s="32">
        <f t="shared" ref="J157:L157" si="63">J146+J156</f>
        <v>629.09999999999991</v>
      </c>
      <c r="K157" s="32"/>
      <c r="L157" s="32">
        <f t="shared" si="63"/>
        <v>0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91</v>
      </c>
      <c r="F158" s="40">
        <f>150+100</f>
        <v>250</v>
      </c>
      <c r="G158" s="40">
        <f>4.5+12.8</f>
        <v>17.3</v>
      </c>
      <c r="H158" s="40">
        <f>5.5+4.1</f>
        <v>9.6</v>
      </c>
      <c r="I158" s="40">
        <f>26.5+6.1</f>
        <v>32.6</v>
      </c>
      <c r="J158" s="40">
        <f>173.7+112.3</f>
        <v>286</v>
      </c>
      <c r="K158" s="41" t="s">
        <v>92</v>
      </c>
      <c r="L158" s="40"/>
    </row>
    <row r="159" spans="1:12" ht="14.4" x14ac:dyDescent="0.3">
      <c r="A159" s="23"/>
      <c r="B159" s="15"/>
      <c r="C159" s="11"/>
      <c r="D159" s="7" t="s">
        <v>22</v>
      </c>
      <c r="E159" s="42" t="s">
        <v>77</v>
      </c>
      <c r="F159" s="43">
        <v>200</v>
      </c>
      <c r="G159" s="43">
        <v>3.9</v>
      </c>
      <c r="H159" s="43">
        <v>2.9</v>
      </c>
      <c r="I159" s="43">
        <v>11.2</v>
      </c>
      <c r="J159" s="43">
        <v>86</v>
      </c>
      <c r="K159" s="44" t="s">
        <v>78</v>
      </c>
      <c r="L159" s="43"/>
    </row>
    <row r="160" spans="1:12" ht="14.4" x14ac:dyDescent="0.3">
      <c r="A160" s="23"/>
      <c r="B160" s="15"/>
      <c r="C160" s="11"/>
      <c r="D160" s="7" t="s">
        <v>23</v>
      </c>
      <c r="E160" s="42" t="s">
        <v>47</v>
      </c>
      <c r="F160" s="43">
        <v>45</v>
      </c>
      <c r="G160" s="43">
        <v>3.4</v>
      </c>
      <c r="H160" s="43">
        <v>0.4</v>
      </c>
      <c r="I160" s="43">
        <v>22.1</v>
      </c>
      <c r="J160" s="43">
        <v>105.5</v>
      </c>
      <c r="K160" s="44" t="s">
        <v>48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49</v>
      </c>
      <c r="F161" s="43">
        <v>25</v>
      </c>
      <c r="G161" s="43">
        <v>1.7</v>
      </c>
      <c r="H161" s="43">
        <v>0.3</v>
      </c>
      <c r="I161" s="43">
        <v>9.9</v>
      </c>
      <c r="J161" s="43">
        <v>48.9</v>
      </c>
      <c r="K161" s="44" t="s">
        <v>48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60" t="s">
        <v>33</v>
      </c>
      <c r="E165" s="9"/>
      <c r="F165" s="19">
        <f>SUM(F158:F164)</f>
        <v>520</v>
      </c>
      <c r="G165" s="19">
        <f t="shared" ref="G165:J165" si="64">SUM(G158:G164)</f>
        <v>26.299999999999997</v>
      </c>
      <c r="H165" s="19">
        <f t="shared" si="64"/>
        <v>13.200000000000001</v>
      </c>
      <c r="I165" s="19">
        <f t="shared" si="64"/>
        <v>75.800000000000011</v>
      </c>
      <c r="J165" s="19">
        <f t="shared" si="64"/>
        <v>526.4</v>
      </c>
      <c r="K165" s="25"/>
      <c r="L165" s="19">
        <f t="shared" ref="L165" si="65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66">SUM(G166:G174)</f>
        <v>0</v>
      </c>
      <c r="H175" s="19">
        <f t="shared" si="66"/>
        <v>0</v>
      </c>
      <c r="I175" s="19">
        <f t="shared" si="66"/>
        <v>0</v>
      </c>
      <c r="J175" s="19">
        <f t="shared" si="66"/>
        <v>0</v>
      </c>
      <c r="K175" s="25"/>
      <c r="L175" s="19">
        <f t="shared" ref="L175" si="67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520</v>
      </c>
      <c r="G176" s="32">
        <f t="shared" ref="G176" si="68">G165+G175</f>
        <v>26.299999999999997</v>
      </c>
      <c r="H176" s="32">
        <f t="shared" ref="H176" si="69">H165+H175</f>
        <v>13.200000000000001</v>
      </c>
      <c r="I176" s="32">
        <f t="shared" ref="I176" si="70">I165+I175</f>
        <v>75.800000000000011</v>
      </c>
      <c r="J176" s="32">
        <f t="shared" ref="J176:L176" si="71">J165+J175</f>
        <v>526.4</v>
      </c>
      <c r="K176" s="32"/>
      <c r="L176" s="32">
        <f t="shared" si="71"/>
        <v>0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93</v>
      </c>
      <c r="F177" s="40">
        <v>240</v>
      </c>
      <c r="G177" s="40">
        <v>12.9</v>
      </c>
      <c r="H177" s="40">
        <v>11.8</v>
      </c>
      <c r="I177" s="40">
        <v>38.6</v>
      </c>
      <c r="J177" s="40">
        <v>312.3</v>
      </c>
      <c r="K177" s="41" t="s">
        <v>94</v>
      </c>
      <c r="L177" s="40"/>
    </row>
    <row r="178" spans="1:12" ht="14.4" x14ac:dyDescent="0.3">
      <c r="A178" s="23"/>
      <c r="B178" s="15"/>
      <c r="C178" s="11"/>
      <c r="D178" s="6" t="s">
        <v>53</v>
      </c>
      <c r="E178" s="42" t="s">
        <v>87</v>
      </c>
      <c r="F178" s="43">
        <v>30</v>
      </c>
      <c r="G178" s="43">
        <v>1.1000000000000001</v>
      </c>
      <c r="H178" s="43">
        <v>2.2000000000000002</v>
      </c>
      <c r="I178" s="43">
        <v>2.9</v>
      </c>
      <c r="J178" s="43">
        <v>35.700000000000003</v>
      </c>
      <c r="K178" s="44" t="s">
        <v>88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64</v>
      </c>
      <c r="F179" s="43">
        <v>200</v>
      </c>
      <c r="G179" s="43">
        <v>1.6</v>
      </c>
      <c r="H179" s="43">
        <v>1.1000000000000001</v>
      </c>
      <c r="I179" s="43">
        <v>8.6</v>
      </c>
      <c r="J179" s="43">
        <v>50.9</v>
      </c>
      <c r="K179" s="44" t="s">
        <v>65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47</v>
      </c>
      <c r="F180" s="43">
        <v>45</v>
      </c>
      <c r="G180" s="43">
        <v>3.4</v>
      </c>
      <c r="H180" s="43">
        <v>0.4</v>
      </c>
      <c r="I180" s="43">
        <v>22.1</v>
      </c>
      <c r="J180" s="43">
        <v>105.5</v>
      </c>
      <c r="K180" s="44" t="s">
        <v>48</v>
      </c>
      <c r="L180" s="43"/>
    </row>
    <row r="181" spans="1:12" ht="14.4" x14ac:dyDescent="0.3">
      <c r="A181" s="23"/>
      <c r="B181" s="15"/>
      <c r="C181" s="11"/>
      <c r="D181" s="7" t="s">
        <v>23</v>
      </c>
      <c r="E181" s="42" t="s">
        <v>49</v>
      </c>
      <c r="F181" s="43">
        <v>25</v>
      </c>
      <c r="G181" s="43">
        <v>1.7</v>
      </c>
      <c r="H181" s="43">
        <v>0.3</v>
      </c>
      <c r="I181" s="43">
        <v>9.9</v>
      </c>
      <c r="J181" s="43">
        <v>48.9</v>
      </c>
      <c r="K181" s="44" t="s">
        <v>48</v>
      </c>
      <c r="L181" s="43"/>
    </row>
    <row r="182" spans="1:12" ht="14.4" x14ac:dyDescent="0.3">
      <c r="A182" s="23"/>
      <c r="B182" s="15"/>
      <c r="C182" s="11"/>
      <c r="D182" s="7" t="s">
        <v>24</v>
      </c>
      <c r="E182" s="42" t="s">
        <v>60</v>
      </c>
      <c r="F182" s="43">
        <v>100</v>
      </c>
      <c r="G182" s="43">
        <v>1.5</v>
      </c>
      <c r="H182" s="43">
        <v>0.5</v>
      </c>
      <c r="I182" s="43">
        <v>21</v>
      </c>
      <c r="J182" s="43">
        <v>94.5</v>
      </c>
      <c r="K182" s="44" t="s">
        <v>48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6"/>
      <c r="E184" s="42"/>
      <c r="F184" s="43"/>
      <c r="G184" s="43"/>
      <c r="H184" s="43"/>
      <c r="I184" s="43"/>
      <c r="J184" s="43"/>
      <c r="K184" s="44"/>
      <c r="L184" s="19">
        <f t="shared" ref="L184" si="72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60" t="s">
        <v>33</v>
      </c>
      <c r="E185" s="9"/>
      <c r="F185" s="19">
        <f>SUM(F177:F184)</f>
        <v>640</v>
      </c>
      <c r="G185" s="19">
        <f t="shared" ref="G185:J185" si="73">SUM(G177:G184)</f>
        <v>22.2</v>
      </c>
      <c r="H185" s="19">
        <f t="shared" si="73"/>
        <v>16.3</v>
      </c>
      <c r="I185" s="19">
        <f t="shared" si="73"/>
        <v>103.10000000000001</v>
      </c>
      <c r="J185" s="19">
        <f t="shared" si="73"/>
        <v>647.79999999999995</v>
      </c>
      <c r="K185" s="25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640</v>
      </c>
      <c r="G194" s="19">
        <f t="shared" ref="G194:J194" si="74">SUM(G185:G193)</f>
        <v>22.2</v>
      </c>
      <c r="H194" s="19">
        <f t="shared" si="74"/>
        <v>16.3</v>
      </c>
      <c r="I194" s="19">
        <f t="shared" si="74"/>
        <v>103.10000000000001</v>
      </c>
      <c r="J194" s="19">
        <f t="shared" si="74"/>
        <v>647.79999999999995</v>
      </c>
      <c r="K194" s="25"/>
      <c r="L194" s="19">
        <f t="shared" ref="L194" si="75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640</v>
      </c>
      <c r="G195" s="32">
        <f t="shared" ref="G195" si="76">G184+G194</f>
        <v>22.2</v>
      </c>
      <c r="H195" s="32">
        <f t="shared" ref="H195" si="77">H184+H194</f>
        <v>16.3</v>
      </c>
      <c r="I195" s="32">
        <f t="shared" ref="I195" si="78">I184+I194</f>
        <v>103.10000000000001</v>
      </c>
      <c r="J195" s="32">
        <f t="shared" ref="J195:L195" si="79">J184+J194</f>
        <v>647.79999999999995</v>
      </c>
      <c r="K195" s="32"/>
      <c r="L195" s="32">
        <f t="shared" si="79"/>
        <v>0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617.5</v>
      </c>
      <c r="G196" s="34">
        <f t="shared" ref="G196:J196" si="80">(G24+G43+G62+G81+G100+G119+G138+G157+G176+G195)/(IF(G24=0,0,1)+IF(G43=0,0,1)+IF(G62=0,0,1)+IF(G81=0,0,1)+IF(G100=0,0,1)+IF(G119=0,0,1)+IF(G138=0,0,1)+IF(G157=0,0,1)+IF(G176=0,0,1)+IF(G195=0,0,1))</f>
        <v>28.809999999999995</v>
      </c>
      <c r="H196" s="34">
        <f t="shared" si="80"/>
        <v>17.369999999999997</v>
      </c>
      <c r="I196" s="34">
        <f t="shared" si="80"/>
        <v>91.300000000000011</v>
      </c>
      <c r="J196" s="34">
        <f t="shared" si="80"/>
        <v>624.66</v>
      </c>
      <c r="K196" s="34"/>
      <c r="L196" s="34" t="e">
        <f t="shared" ref="L196" si="81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2025-11-04T13:27:31Z</dcterms:modified>
</cp:coreProperties>
</file>